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425" windowHeight="8205" tabRatio="670" activeTab="1"/>
  </bookViews>
  <sheets>
    <sheet name="Expenses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<sst xmlns="http://schemas.openxmlformats.org/spreadsheetml/2006/main" count="75" uniqueCount="71">
  <si>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Full registration (IEEE member) - late</t>
  </si>
  <si>
    <t>Full registration (non IEEE member) - late</t>
  </si>
  <si>
    <t>Extra dinner ticket</t>
  </si>
  <si>
    <t>Extra boat trip ticket</t>
  </si>
  <si>
    <t>Projected Surplus</t>
  </si>
  <si>
    <t>Student / IEEE Life members - early</t>
  </si>
  <si>
    <t>Student / IEEE Life members - late</t>
  </si>
  <si>
    <t>CONFERENCE BUDGET - ITW2011</t>
  </si>
  <si>
    <t>Date: October 16-20</t>
  </si>
  <si>
    <t>Place: Casa da Cultura - Paraty/RJ</t>
  </si>
  <si>
    <t>Dolar convertion (1 US$ = x R$)</t>
  </si>
  <si>
    <t>Quant.</t>
  </si>
  <si>
    <t>Description</t>
  </si>
  <si>
    <t>Days</t>
  </si>
  <si>
    <t>Unit value</t>
  </si>
  <si>
    <t>Total value</t>
  </si>
  <si>
    <t>US$ value</t>
  </si>
  <si>
    <t>PLACE OF EVENT - CASA DA CULTURA</t>
  </si>
  <si>
    <t>Auditorium</t>
  </si>
  <si>
    <t>Room for secretary of event</t>
  </si>
  <si>
    <t>Hall for poster exposition</t>
  </si>
  <si>
    <t>EQUIPMENT</t>
  </si>
  <si>
    <t>Internet wifi - 512Kbps</t>
  </si>
  <si>
    <t>Beamer</t>
  </si>
  <si>
    <t>Notebook</t>
  </si>
  <si>
    <t>Operator</t>
  </si>
  <si>
    <t>GRAPHICAL DESIGN</t>
  </si>
  <si>
    <t>Design - logo, badge, certificates, notebook, covers of book of abstracts and CD-rom</t>
  </si>
  <si>
    <t>Book of abstracts - organization</t>
  </si>
  <si>
    <t>Website design, maintenance and hosting</t>
  </si>
  <si>
    <t>PRINTING SERVICES</t>
  </si>
  <si>
    <t>Badges</t>
  </si>
  <si>
    <t>Book of abstracts</t>
  </si>
  <si>
    <t>Banner (85x200)</t>
  </si>
  <si>
    <t>LOCAL SERVICES AND RENT</t>
  </si>
  <si>
    <t>Hostesses</t>
  </si>
  <si>
    <t>Plataform (for plenary speakers)</t>
  </si>
  <si>
    <t>Tables</t>
  </si>
  <si>
    <t>SOCIAL EVENTS</t>
  </si>
  <si>
    <t>Banquet - Starter, dinner, desserts and beverages (water, sodas, beer, wine and caipirinhas)</t>
  </si>
  <si>
    <t>Beverages for opening coquetel</t>
  </si>
  <si>
    <t>Music (voice and guitar) opening and closing</t>
  </si>
  <si>
    <t>Boat trip</t>
  </si>
  <si>
    <t>ATTENDEE MATERIAL</t>
  </si>
  <si>
    <t xml:space="preserve">Bags </t>
  </si>
  <si>
    <t>Pens</t>
  </si>
  <si>
    <t>FOOD</t>
  </si>
  <si>
    <t>Coffee breaks</t>
  </si>
  <si>
    <t>Cocktail</t>
  </si>
  <si>
    <t>Tables for support</t>
  </si>
  <si>
    <t>INVITED SPEAKERS</t>
  </si>
  <si>
    <t>Air tickets</t>
  </si>
  <si>
    <t>Hotel</t>
  </si>
  <si>
    <t>Transfers (Airport-Conference-Airport)</t>
  </si>
  <si>
    <t>ORGANIZATION</t>
  </si>
  <si>
    <t>Administrative services for organization</t>
  </si>
  <si>
    <t>Identification for banquet</t>
  </si>
  <si>
    <t>Minor expenses (transportation, delivery, phone calls, etc)</t>
  </si>
  <si>
    <t>PROCEEDINGS (CD-ROM), REGISTRATION AND REVIEW PROCESS</t>
  </si>
  <si>
    <t>Papers under review - EDAS system</t>
  </si>
  <si>
    <t>Registration (5% of the total income) - EDAS system</t>
  </si>
  <si>
    <t>CD-rom</t>
  </si>
  <si>
    <t>TOTAL</t>
  </si>
  <si>
    <t>INCOMING (Estimated) - ITW2011</t>
  </si>
  <si>
    <t>Registration</t>
  </si>
  <si>
    <t>Value</t>
  </si>
  <si>
    <t>Number of participants</t>
  </si>
  <si>
    <t>Total</t>
  </si>
  <si>
    <t>Full registration (IEEE member) - early</t>
  </si>
  <si>
    <t>Full registration (non IEEE member) - early</t>
  </si>
  <si>
    <t>Total of participants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</si>
</sst>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R$&quot;* #,##0.00_);_(&quot;R$&quot;* \(#,##0.00\);_(&quot;R$&quot;* \-??_);_(@_)"/>
    <numFmt numFmtId="171" formatCode="mm/dd/yyyy"/>
    <numFmt numFmtId="172" formatCode="_(&quot;US$&quot;* #,##0.00_);_(&quot;US$&quot;* \(#,##0.00\);_(&quot;US$&quot;* \-??_);_(@_)"/>
    <numFmt numFmtId="173" formatCode="_(* #,##0.00_);_(* \(#,##0.00\);_(* \-??_);_(@_)"/>
    <numFmt numFmtId="174" formatCode="_-&quot;R$ &quot;* #,##0.00_-;&quot;-R$ &quot;* #,##0.00_-;_-&quot;R$ &quot;* \-??_-;_-@_-"/>
    <numFmt numFmtId="175" formatCode="[$-416]dddd\,\ d&quot; de &quot;mmmm&quot; de &quot;yyyy"/>
    <numFmt numFmtId="176" formatCode="&quot;R$ &quot;#,##0.00"/>
  </numFmts>
  <fonts count="4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Futura Lt BT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0" fontId="1" fillId="0" borderId="0" xfId="47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70" fontId="2" fillId="0" borderId="0" xfId="47" applyFont="1" applyFill="1" applyBorder="1" applyAlignment="1" applyProtection="1">
      <alignment/>
      <protection/>
    </xf>
    <xf numFmtId="171" fontId="2" fillId="0" borderId="0" xfId="47" applyNumberFormat="1" applyFont="1" applyFill="1" applyBorder="1" applyAlignment="1" applyProtection="1">
      <alignment/>
      <protection/>
    </xf>
    <xf numFmtId="171" fontId="2" fillId="0" borderId="0" xfId="47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170" fontId="2" fillId="0" borderId="11" xfId="47" applyFont="1" applyFill="1" applyBorder="1" applyAlignment="1" applyProtection="1">
      <alignment horizontal="center"/>
      <protection/>
    </xf>
    <xf numFmtId="170" fontId="2" fillId="0" borderId="12" xfId="47" applyFont="1" applyFill="1" applyBorder="1" applyAlignment="1" applyProtection="1">
      <alignment horizontal="center"/>
      <protection/>
    </xf>
    <xf numFmtId="172" fontId="2" fillId="0" borderId="12" xfId="47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left"/>
    </xf>
    <xf numFmtId="170" fontId="1" fillId="0" borderId="14" xfId="47" applyFont="1" applyFill="1" applyBorder="1" applyAlignment="1" applyProtection="1">
      <alignment/>
      <protection/>
    </xf>
    <xf numFmtId="172" fontId="1" fillId="0" borderId="14" xfId="47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>
      <alignment horizontal="left" wrapText="1"/>
    </xf>
    <xf numFmtId="170" fontId="1" fillId="0" borderId="11" xfId="47" applyFont="1" applyFill="1" applyBorder="1" applyAlignment="1" applyProtection="1">
      <alignment/>
      <protection/>
    </xf>
    <xf numFmtId="170" fontId="2" fillId="0" borderId="12" xfId="47" applyFont="1" applyFill="1" applyBorder="1" applyAlignment="1" applyProtection="1">
      <alignment/>
      <protection/>
    </xf>
    <xf numFmtId="172" fontId="2" fillId="0" borderId="12" xfId="4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170" fontId="1" fillId="0" borderId="16" xfId="47" applyFont="1" applyFill="1" applyBorder="1" applyAlignment="1" applyProtection="1">
      <alignment/>
      <protection/>
    </xf>
    <xf numFmtId="170" fontId="1" fillId="0" borderId="17" xfId="47" applyFont="1" applyFill="1" applyBorder="1" applyAlignment="1" applyProtection="1">
      <alignment/>
      <protection/>
    </xf>
    <xf numFmtId="172" fontId="1" fillId="0" borderId="17" xfId="47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170" fontId="1" fillId="0" borderId="19" xfId="47" applyFont="1" applyFill="1" applyBorder="1" applyAlignment="1" applyProtection="1">
      <alignment/>
      <protection/>
    </xf>
    <xf numFmtId="170" fontId="1" fillId="0" borderId="20" xfId="47" applyFont="1" applyFill="1" applyBorder="1" applyAlignment="1" applyProtection="1">
      <alignment/>
      <protection/>
    </xf>
    <xf numFmtId="172" fontId="1" fillId="0" borderId="20" xfId="47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170" fontId="1" fillId="0" borderId="22" xfId="47" applyFont="1" applyFill="1" applyBorder="1" applyAlignment="1" applyProtection="1">
      <alignment/>
      <protection/>
    </xf>
    <xf numFmtId="170" fontId="1" fillId="0" borderId="23" xfId="47" applyFont="1" applyFill="1" applyBorder="1" applyAlignment="1" applyProtection="1">
      <alignment/>
      <protection/>
    </xf>
    <xf numFmtId="172" fontId="1" fillId="0" borderId="24" xfId="47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>
      <alignment horizontal="left" wrapText="1"/>
    </xf>
    <xf numFmtId="170" fontId="1" fillId="0" borderId="25" xfId="47" applyFont="1" applyFill="1" applyBorder="1" applyAlignment="1" applyProtection="1">
      <alignment/>
      <protection/>
    </xf>
    <xf numFmtId="172" fontId="1" fillId="0" borderId="26" xfId="47" applyNumberFormat="1" applyFont="1" applyFill="1" applyBorder="1" applyAlignment="1" applyProtection="1">
      <alignment/>
      <protection/>
    </xf>
    <xf numFmtId="0" fontId="1" fillId="0" borderId="27" xfId="0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/>
    </xf>
    <xf numFmtId="170" fontId="1" fillId="0" borderId="28" xfId="47" applyFont="1" applyFill="1" applyBorder="1" applyAlignment="1" applyProtection="1">
      <alignment/>
      <protection/>
    </xf>
    <xf numFmtId="170" fontId="1" fillId="0" borderId="29" xfId="47" applyFont="1" applyFill="1" applyBorder="1" applyAlignment="1" applyProtection="1">
      <alignment/>
      <protection/>
    </xf>
    <xf numFmtId="172" fontId="1" fillId="0" borderId="30" xfId="47" applyNumberFormat="1" applyFont="1" applyFill="1" applyBorder="1" applyAlignment="1" applyProtection="1">
      <alignment/>
      <protection/>
    </xf>
    <xf numFmtId="49" fontId="1" fillId="0" borderId="19" xfId="0" applyNumberFormat="1" applyFont="1" applyFill="1" applyBorder="1" applyAlignment="1">
      <alignment horizontal="left" wrapText="1"/>
    </xf>
    <xf numFmtId="170" fontId="1" fillId="0" borderId="31" xfId="47" applyFont="1" applyFill="1" applyBorder="1" applyAlignment="1" applyProtection="1">
      <alignment/>
      <protection/>
    </xf>
    <xf numFmtId="172" fontId="1" fillId="0" borderId="32" xfId="47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horizontal="left"/>
    </xf>
    <xf numFmtId="170" fontId="2" fillId="0" borderId="14" xfId="47" applyFont="1" applyFill="1" applyBorder="1" applyAlignment="1" applyProtection="1">
      <alignment/>
      <protection/>
    </xf>
    <xf numFmtId="172" fontId="2" fillId="0" borderId="14" xfId="47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left" wrapText="1"/>
    </xf>
    <xf numFmtId="0" fontId="1" fillId="0" borderId="34" xfId="0" applyFont="1" applyFill="1" applyBorder="1" applyAlignment="1">
      <alignment/>
    </xf>
    <xf numFmtId="170" fontId="1" fillId="0" borderId="34" xfId="47" applyFont="1" applyFill="1" applyBorder="1" applyAlignment="1" applyProtection="1">
      <alignment/>
      <protection/>
    </xf>
    <xf numFmtId="170" fontId="1" fillId="0" borderId="35" xfId="47" applyFont="1" applyFill="1" applyBorder="1" applyAlignment="1" applyProtection="1">
      <alignment/>
      <protection/>
    </xf>
    <xf numFmtId="172" fontId="1" fillId="0" borderId="35" xfId="47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left" wrapText="1"/>
    </xf>
    <xf numFmtId="0" fontId="1" fillId="0" borderId="37" xfId="0" applyFont="1" applyFill="1" applyBorder="1" applyAlignment="1">
      <alignment/>
    </xf>
    <xf numFmtId="170" fontId="1" fillId="0" borderId="37" xfId="47" applyFont="1" applyFill="1" applyBorder="1" applyAlignment="1" applyProtection="1">
      <alignment/>
      <protection/>
    </xf>
    <xf numFmtId="170" fontId="1" fillId="0" borderId="38" xfId="47" applyFont="1" applyFill="1" applyBorder="1" applyAlignment="1" applyProtection="1">
      <alignment/>
      <protection/>
    </xf>
    <xf numFmtId="172" fontId="1" fillId="0" borderId="38" xfId="47" applyNumberFormat="1" applyFont="1" applyFill="1" applyBorder="1" applyAlignment="1" applyProtection="1">
      <alignment/>
      <protection/>
    </xf>
    <xf numFmtId="170" fontId="1" fillId="0" borderId="39" xfId="47" applyFont="1" applyFill="1" applyBorder="1" applyAlignment="1" applyProtection="1">
      <alignment/>
      <protection/>
    </xf>
    <xf numFmtId="172" fontId="1" fillId="0" borderId="39" xfId="47" applyNumberFormat="1" applyFont="1" applyFill="1" applyBorder="1" applyAlignment="1" applyProtection="1">
      <alignment/>
      <protection/>
    </xf>
    <xf numFmtId="170" fontId="2" fillId="0" borderId="11" xfId="47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28" xfId="0" applyNumberFormat="1" applyFont="1" applyFill="1" applyBorder="1" applyAlignment="1">
      <alignment horizontal="left" wrapText="1"/>
    </xf>
    <xf numFmtId="173" fontId="1" fillId="0" borderId="16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left"/>
    </xf>
    <xf numFmtId="49" fontId="2" fillId="33" borderId="41" xfId="0" applyNumberFormat="1" applyFont="1" applyFill="1" applyBorder="1" applyAlignment="1">
      <alignment horizontal="left" wrapText="1"/>
    </xf>
    <xf numFmtId="0" fontId="1" fillId="33" borderId="41" xfId="0" applyFont="1" applyFill="1" applyBorder="1" applyAlignment="1">
      <alignment/>
    </xf>
    <xf numFmtId="170" fontId="1" fillId="33" borderId="41" xfId="47" applyFont="1" applyFill="1" applyBorder="1" applyAlignment="1" applyProtection="1">
      <alignment/>
      <protection/>
    </xf>
    <xf numFmtId="170" fontId="2" fillId="33" borderId="42" xfId="47" applyFont="1" applyFill="1" applyBorder="1" applyAlignment="1" applyProtection="1">
      <alignment/>
      <protection/>
    </xf>
    <xf numFmtId="172" fontId="2" fillId="33" borderId="42" xfId="47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172" fontId="1" fillId="33" borderId="42" xfId="47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7" xfId="0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left"/>
    </xf>
    <xf numFmtId="49" fontId="2" fillId="0" borderId="41" xfId="0" applyNumberFormat="1" applyFont="1" applyFill="1" applyBorder="1" applyAlignment="1">
      <alignment horizontal="left" wrapText="1"/>
    </xf>
    <xf numFmtId="0" fontId="1" fillId="0" borderId="41" xfId="0" applyFont="1" applyFill="1" applyBorder="1" applyAlignment="1">
      <alignment/>
    </xf>
    <xf numFmtId="170" fontId="1" fillId="0" borderId="41" xfId="47" applyFont="1" applyFill="1" applyBorder="1" applyAlignment="1" applyProtection="1">
      <alignment/>
      <protection/>
    </xf>
    <xf numFmtId="170" fontId="2" fillId="0" borderId="42" xfId="47" applyFont="1" applyFill="1" applyBorder="1" applyAlignment="1" applyProtection="1">
      <alignment/>
      <protection/>
    </xf>
    <xf numFmtId="172" fontId="2" fillId="0" borderId="42" xfId="47" applyNumberFormat="1" applyFont="1" applyFill="1" applyBorder="1" applyAlignment="1" applyProtection="1">
      <alignment/>
      <protection/>
    </xf>
    <xf numFmtId="172" fontId="1" fillId="33" borderId="16" xfId="47" applyNumberFormat="1" applyFont="1" applyFill="1" applyBorder="1" applyAlignment="1" applyProtection="1">
      <alignment/>
      <protection/>
    </xf>
    <xf numFmtId="172" fontId="1" fillId="33" borderId="14" xfId="47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34" xfId="0" applyNumberFormat="1" applyFont="1" applyFill="1" applyBorder="1" applyAlignment="1">
      <alignment horizontal="left" wrapText="1"/>
    </xf>
    <xf numFmtId="0" fontId="1" fillId="0" borderId="34" xfId="0" applyFont="1" applyFill="1" applyBorder="1" applyAlignment="1">
      <alignment wrapText="1"/>
    </xf>
    <xf numFmtId="9" fontId="1" fillId="0" borderId="27" xfId="0" applyNumberFormat="1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170" fontId="1" fillId="33" borderId="22" xfId="47" applyFont="1" applyFill="1" applyBorder="1" applyAlignment="1" applyProtection="1">
      <alignment/>
      <protection/>
    </xf>
    <xf numFmtId="172" fontId="1" fillId="33" borderId="43" xfId="47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/>
    </xf>
    <xf numFmtId="170" fontId="1" fillId="33" borderId="16" xfId="47" applyFont="1" applyFill="1" applyBorder="1" applyAlignment="1" applyProtection="1">
      <alignment/>
      <protection/>
    </xf>
    <xf numFmtId="9" fontId="1" fillId="0" borderId="18" xfId="0" applyNumberFormat="1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left"/>
    </xf>
    <xf numFmtId="172" fontId="2" fillId="33" borderId="43" xfId="47" applyNumberFormat="1" applyFont="1" applyFill="1" applyBorder="1" applyAlignment="1" applyProtection="1">
      <alignment/>
      <protection/>
    </xf>
    <xf numFmtId="9" fontId="1" fillId="0" borderId="0" xfId="0" applyNumberFormat="1" applyFont="1" applyFill="1" applyBorder="1" applyAlignment="1">
      <alignment horizontal="left"/>
    </xf>
    <xf numFmtId="170" fontId="0" fillId="0" borderId="0" xfId="47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70" fontId="3" fillId="0" borderId="0" xfId="47" applyFont="1" applyFill="1" applyBorder="1" applyAlignment="1" applyProtection="1">
      <alignment/>
      <protection/>
    </xf>
    <xf numFmtId="171" fontId="3" fillId="0" borderId="0" xfId="47" applyNumberFormat="1" applyFont="1" applyFill="1" applyBorder="1" applyAlignment="1" applyProtection="1">
      <alignment/>
      <protection/>
    </xf>
    <xf numFmtId="171" fontId="3" fillId="0" borderId="0" xfId="47" applyNumberFormat="1" applyFont="1" applyFill="1" applyBorder="1" applyAlignment="1" applyProtection="1">
      <alignment horizontal="right"/>
      <protection/>
    </xf>
    <xf numFmtId="170" fontId="4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0" fontId="3" fillId="0" borderId="41" xfId="47" applyFont="1" applyFill="1" applyBorder="1" applyAlignment="1" applyProtection="1">
      <alignment horizontal="center" vertical="center"/>
      <protection/>
    </xf>
    <xf numFmtId="170" fontId="3" fillId="0" borderId="42" xfId="47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0" fontId="3" fillId="0" borderId="14" xfId="47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16" xfId="47" applyNumberFormat="1" applyFont="1" applyFill="1" applyBorder="1" applyAlignment="1" applyProtection="1">
      <alignment/>
      <protection/>
    </xf>
    <xf numFmtId="170" fontId="4" fillId="0" borderId="17" xfId="47" applyFont="1" applyFill="1" applyBorder="1" applyAlignment="1" applyProtection="1">
      <alignment/>
      <protection/>
    </xf>
    <xf numFmtId="172" fontId="4" fillId="0" borderId="4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33" borderId="4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6" xfId="47" applyNumberFormat="1" applyFont="1" applyFill="1" applyBorder="1" applyAlignment="1" applyProtection="1">
      <alignment/>
      <protection/>
    </xf>
    <xf numFmtId="170" fontId="3" fillId="0" borderId="17" xfId="47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19" xfId="0" applyFont="1" applyBorder="1" applyAlignment="1">
      <alignment/>
    </xf>
    <xf numFmtId="172" fontId="4" fillId="0" borderId="19" xfId="47" applyNumberFormat="1" applyFont="1" applyFill="1" applyBorder="1" applyAlignment="1" applyProtection="1">
      <alignment/>
      <protection/>
    </xf>
    <xf numFmtId="170" fontId="3" fillId="0" borderId="20" xfId="47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17" xfId="47" applyFont="1" applyFill="1" applyBorder="1" applyAlignment="1" applyProtection="1">
      <alignment horizontal="center"/>
      <protection/>
    </xf>
    <xf numFmtId="172" fontId="1" fillId="0" borderId="17" xfId="47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/>
        <i val="0"/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3">
      <selection activeCell="C6" sqref="C6"/>
    </sheetView>
  </sheetViews>
  <sheetFormatPr defaultColWidth="9.140625" defaultRowHeight="12.75"/>
  <cols>
    <col min="1" max="1" width="11.28125" style="1" customWidth="1"/>
    <col min="2" max="2" width="58.140625" style="1" customWidth="1"/>
    <col min="3" max="3" width="11.421875" style="1" customWidth="1"/>
    <col min="4" max="4" width="13.421875" style="1" customWidth="1"/>
    <col min="5" max="6" width="17.7109375" style="1" customWidth="1"/>
    <col min="7" max="16384" width="9.140625" style="1" customWidth="1"/>
  </cols>
  <sheetData>
    <row r="1" spans="1:6" ht="12.75">
      <c r="A1" s="3"/>
      <c r="B1" s="4" t="s">
        <v>7</v>
      </c>
      <c r="C1" s="5"/>
      <c r="D1" s="6"/>
      <c r="E1" s="7"/>
      <c r="F1" s="7"/>
    </row>
    <row r="2" spans="1:4" ht="12.75">
      <c r="A2" s="3"/>
      <c r="B2" s="4" t="s">
        <v>8</v>
      </c>
      <c r="D2" s="8"/>
    </row>
    <row r="3" spans="1:4" ht="12.75">
      <c r="A3" s="3"/>
      <c r="B3" s="4" t="s">
        <v>9</v>
      </c>
      <c r="D3" s="2"/>
    </row>
    <row r="4" spans="1:4" ht="12.75">
      <c r="A4" s="3"/>
      <c r="B4" s="4"/>
      <c r="D4" s="2"/>
    </row>
    <row r="5" spans="1:4" ht="12.75">
      <c r="A5" s="3"/>
      <c r="B5" s="4"/>
      <c r="D5" s="2"/>
    </row>
    <row r="6" spans="1:4" ht="12.75">
      <c r="A6" s="3"/>
      <c r="B6" s="4" t="s">
        <v>10</v>
      </c>
      <c r="C6" s="5">
        <v>1.78</v>
      </c>
      <c r="D6" s="2"/>
    </row>
    <row r="7" spans="1:4" ht="12.75">
      <c r="A7" s="3"/>
      <c r="B7" s="9"/>
      <c r="D7" s="2"/>
    </row>
    <row r="8" spans="1:6" ht="12.75">
      <c r="A8" s="10" t="s">
        <v>11</v>
      </c>
      <c r="B8" s="11" t="s">
        <v>12</v>
      </c>
      <c r="C8" s="12" t="s">
        <v>13</v>
      </c>
      <c r="D8" s="13" t="s">
        <v>14</v>
      </c>
      <c r="E8" s="14" t="s">
        <v>15</v>
      </c>
      <c r="F8" s="15" t="s">
        <v>16</v>
      </c>
    </row>
    <row r="9" spans="1:6" ht="12.75">
      <c r="A9" s="16"/>
      <c r="B9" s="9"/>
      <c r="D9" s="2"/>
      <c r="E9" s="17"/>
      <c r="F9" s="18"/>
    </row>
    <row r="10" spans="1:6" ht="12.75">
      <c r="A10" s="10">
        <v>1</v>
      </c>
      <c r="B10" s="19" t="s">
        <v>17</v>
      </c>
      <c r="C10" s="12"/>
      <c r="D10" s="20"/>
      <c r="E10" s="21">
        <f>SUM(E11:E14)</f>
        <v>4400</v>
      </c>
      <c r="F10" s="22">
        <f>SUM(F11:F13)</f>
        <v>2471.9101123595506</v>
      </c>
    </row>
    <row r="11" spans="1:6" ht="12.75">
      <c r="A11" s="23">
        <v>1</v>
      </c>
      <c r="B11" s="24" t="s">
        <v>18</v>
      </c>
      <c r="C11" s="25">
        <v>4</v>
      </c>
      <c r="D11" s="26">
        <v>900</v>
      </c>
      <c r="E11" s="27">
        <f>D11*C11*A11</f>
        <v>3600</v>
      </c>
      <c r="F11" s="28">
        <f>E11/C6</f>
        <v>2022.4719101123594</v>
      </c>
    </row>
    <row r="12" spans="1:6" ht="12.75">
      <c r="A12" s="23">
        <v>1</v>
      </c>
      <c r="B12" s="24" t="s">
        <v>19</v>
      </c>
      <c r="C12" s="25">
        <v>4</v>
      </c>
      <c r="D12" s="26"/>
      <c r="E12" s="158">
        <v>800</v>
      </c>
      <c r="F12" s="159">
        <f>E12/C6</f>
        <v>449.438202247191</v>
      </c>
    </row>
    <row r="13" spans="1:6" ht="12.75">
      <c r="A13" s="23">
        <v>1</v>
      </c>
      <c r="B13" s="24" t="s">
        <v>20</v>
      </c>
      <c r="C13" s="25">
        <v>4</v>
      </c>
      <c r="D13" s="26"/>
      <c r="E13" s="158"/>
      <c r="F13" s="159"/>
    </row>
    <row r="14" spans="1:6" ht="12.75">
      <c r="A14" s="29"/>
      <c r="B14" s="30"/>
      <c r="C14" s="31"/>
      <c r="D14" s="32"/>
      <c r="E14" s="33"/>
      <c r="F14" s="34"/>
    </row>
    <row r="15" spans="1:6" ht="12.75">
      <c r="A15" s="10">
        <v>2</v>
      </c>
      <c r="B15" s="19" t="s">
        <v>21</v>
      </c>
      <c r="C15" s="35"/>
      <c r="D15" s="20"/>
      <c r="E15" s="21">
        <f>SUM(E16:E20)</f>
        <v>2520</v>
      </c>
      <c r="F15" s="22">
        <f>SUM(F16:F19)</f>
        <v>1415.7303370786517</v>
      </c>
    </row>
    <row r="16" spans="1:6" ht="12.75">
      <c r="A16" s="36"/>
      <c r="B16" s="37" t="s">
        <v>22</v>
      </c>
      <c r="C16" s="38">
        <v>4</v>
      </c>
      <c r="D16" s="39">
        <v>220</v>
      </c>
      <c r="E16" s="40">
        <f>D16*C16</f>
        <v>880</v>
      </c>
      <c r="F16" s="41">
        <f>E16/C6</f>
        <v>494.3820224719101</v>
      </c>
    </row>
    <row r="17" spans="1:6" ht="12.75">
      <c r="A17" s="23"/>
      <c r="B17" s="42" t="s">
        <v>23</v>
      </c>
      <c r="C17" s="25">
        <v>4</v>
      </c>
      <c r="D17" s="26">
        <v>105</v>
      </c>
      <c r="E17" s="43">
        <f>D17*C17</f>
        <v>420</v>
      </c>
      <c r="F17" s="44">
        <f>E17/C6</f>
        <v>235.95505617977528</v>
      </c>
    </row>
    <row r="18" spans="1:6" ht="12.75">
      <c r="A18" s="23"/>
      <c r="B18" s="42" t="s">
        <v>24</v>
      </c>
      <c r="C18" s="25">
        <v>4</v>
      </c>
      <c r="D18" s="26">
        <v>105</v>
      </c>
      <c r="E18" s="43">
        <f>D18*C18</f>
        <v>420</v>
      </c>
      <c r="F18" s="44">
        <f>E18/C6</f>
        <v>235.95505617977528</v>
      </c>
    </row>
    <row r="19" spans="1:6" ht="12.75">
      <c r="A19" s="45"/>
      <c r="B19" s="46" t="s">
        <v>25</v>
      </c>
      <c r="C19" s="47">
        <v>4</v>
      </c>
      <c r="D19" s="48">
        <v>200</v>
      </c>
      <c r="E19" s="49">
        <f>D19*C19</f>
        <v>800</v>
      </c>
      <c r="F19" s="50">
        <f>E19/C6</f>
        <v>449.438202247191</v>
      </c>
    </row>
    <row r="20" spans="1:6" ht="12.75">
      <c r="A20" s="29"/>
      <c r="B20" s="51"/>
      <c r="C20" s="31"/>
      <c r="D20" s="32"/>
      <c r="E20" s="52"/>
      <c r="F20" s="53"/>
    </row>
    <row r="21" spans="1:6" ht="12.75">
      <c r="A21" s="54">
        <v>3</v>
      </c>
      <c r="B21" s="4" t="s">
        <v>26</v>
      </c>
      <c r="D21" s="2"/>
      <c r="E21" s="55">
        <f>SUM(E22:E25)</f>
        <v>3650</v>
      </c>
      <c r="F21" s="56">
        <f>SUM(F22:F24)</f>
        <v>2050.561797752809</v>
      </c>
    </row>
    <row r="22" spans="1:6" ht="25.5">
      <c r="A22" s="57"/>
      <c r="B22" s="58" t="s">
        <v>27</v>
      </c>
      <c r="C22" s="59"/>
      <c r="D22" s="60">
        <v>750</v>
      </c>
      <c r="E22" s="61">
        <f>D22</f>
        <v>750</v>
      </c>
      <c r="F22" s="62">
        <f>E22/C$6</f>
        <v>421.34831460674155</v>
      </c>
    </row>
    <row r="23" spans="1:6" ht="12.75">
      <c r="A23" s="63"/>
      <c r="B23" s="64" t="s">
        <v>28</v>
      </c>
      <c r="C23" s="65"/>
      <c r="D23" s="66">
        <v>900</v>
      </c>
      <c r="E23" s="67">
        <f>D23</f>
        <v>900</v>
      </c>
      <c r="F23" s="68">
        <f>E23/C6</f>
        <v>505.61797752808985</v>
      </c>
    </row>
    <row r="24" spans="1:6" ht="12.75">
      <c r="A24" s="45"/>
      <c r="B24" s="46" t="s">
        <v>29</v>
      </c>
      <c r="C24" s="47"/>
      <c r="D24" s="69">
        <v>2000</v>
      </c>
      <c r="E24" s="69">
        <v>2000</v>
      </c>
      <c r="F24" s="70">
        <f>E24/C6</f>
        <v>1123.5955056179776</v>
      </c>
    </row>
    <row r="25" spans="1:6" ht="12.75">
      <c r="A25" s="29"/>
      <c r="B25" s="51"/>
      <c r="C25" s="31"/>
      <c r="D25" s="32"/>
      <c r="E25" s="33"/>
      <c r="F25" s="34"/>
    </row>
    <row r="26" spans="1:6" ht="12.75">
      <c r="A26" s="10">
        <v>4</v>
      </c>
      <c r="B26" s="19" t="s">
        <v>30</v>
      </c>
      <c r="C26" s="35"/>
      <c r="D26" s="71"/>
      <c r="E26" s="21">
        <f>SUM(E27:E31)</f>
        <v>2964.3727293999996</v>
      </c>
      <c r="F26" s="22">
        <f>SUM(F27:F30)</f>
        <v>1665.3779378651684</v>
      </c>
    </row>
    <row r="27" spans="1:6" s="72" customFormat="1" ht="12.75">
      <c r="A27" s="23">
        <f>(Income!B22)</f>
        <v>117</v>
      </c>
      <c r="B27" s="42" t="s">
        <v>31</v>
      </c>
      <c r="C27" s="25"/>
      <c r="D27" s="26">
        <v>2.7</v>
      </c>
      <c r="E27" s="27">
        <f>A27*D27</f>
        <v>315.90000000000003</v>
      </c>
      <c r="F27" s="28">
        <f>E27/C6</f>
        <v>177.47191011235958</v>
      </c>
    </row>
    <row r="28" spans="1:6" s="72" customFormat="1" ht="12.75">
      <c r="A28" s="45">
        <f>Income!B22</f>
        <v>117</v>
      </c>
      <c r="B28" s="73" t="s">
        <v>32</v>
      </c>
      <c r="C28" s="47"/>
      <c r="D28" s="48">
        <v>18.1818182</v>
      </c>
      <c r="E28" s="27">
        <f>A28*D28</f>
        <v>2127.2727293999997</v>
      </c>
      <c r="F28" s="28">
        <f>E28/C6</f>
        <v>1195.0970389887639</v>
      </c>
    </row>
    <row r="29" spans="1:6" s="72" customFormat="1" ht="12.75">
      <c r="A29" s="45">
        <f>Income!B22</f>
        <v>117</v>
      </c>
      <c r="B29" s="74" t="s">
        <v>24</v>
      </c>
      <c r="C29" s="47"/>
      <c r="D29" s="48">
        <v>3.6</v>
      </c>
      <c r="E29" s="27">
        <f>A29*D29</f>
        <v>421.2</v>
      </c>
      <c r="F29" s="70">
        <f>E29/C6</f>
        <v>236.62921348314606</v>
      </c>
    </row>
    <row r="30" spans="1:6" s="72" customFormat="1" ht="12.75">
      <c r="A30" s="23">
        <v>1</v>
      </c>
      <c r="B30" s="24" t="s">
        <v>33</v>
      </c>
      <c r="C30" s="75"/>
      <c r="D30" s="26">
        <v>100</v>
      </c>
      <c r="E30" s="27">
        <v>100</v>
      </c>
      <c r="F30" s="28">
        <f>E30/C6</f>
        <v>56.17977528089887</v>
      </c>
    </row>
    <row r="31" spans="1:6" ht="12.75">
      <c r="A31" s="29"/>
      <c r="B31" s="51"/>
      <c r="C31" s="31"/>
      <c r="D31" s="32"/>
      <c r="E31" s="33"/>
      <c r="F31" s="34"/>
    </row>
    <row r="32" spans="1:6" s="82" customFormat="1" ht="12.75">
      <c r="A32" s="76">
        <v>5</v>
      </c>
      <c r="B32" s="77" t="s">
        <v>34</v>
      </c>
      <c r="C32" s="78"/>
      <c r="D32" s="79"/>
      <c r="E32" s="80">
        <f>SUM(E33:E37)</f>
        <v>1276</v>
      </c>
      <c r="F32" s="81">
        <f>SUM(F33:F36)</f>
        <v>716.8539325842697</v>
      </c>
    </row>
    <row r="33" spans="1:6" ht="12.75">
      <c r="A33" s="57">
        <v>2</v>
      </c>
      <c r="B33" s="58" t="s">
        <v>35</v>
      </c>
      <c r="C33" s="59">
        <v>4</v>
      </c>
      <c r="D33" s="60">
        <v>130</v>
      </c>
      <c r="E33" s="61">
        <f>D33*C33*A33</f>
        <v>1040</v>
      </c>
      <c r="F33" s="83">
        <f>E33/C$6</f>
        <v>584.2696629213483</v>
      </c>
    </row>
    <row r="34" spans="1:6" s="85" customFormat="1" ht="12.75">
      <c r="A34" s="45">
        <v>1</v>
      </c>
      <c r="B34" s="84" t="s">
        <v>36</v>
      </c>
      <c r="C34" s="47">
        <v>4</v>
      </c>
      <c r="D34" s="48">
        <v>29</v>
      </c>
      <c r="E34" s="69">
        <f>D34*C34*A34</f>
        <v>116</v>
      </c>
      <c r="F34" s="83">
        <f>E34/C$6</f>
        <v>65.1685393258427</v>
      </c>
    </row>
    <row r="35" spans="1:6" s="85" customFormat="1" ht="12.75">
      <c r="A35" s="45">
        <v>2</v>
      </c>
      <c r="B35" s="84" t="s">
        <v>37</v>
      </c>
      <c r="C35" s="47">
        <v>4</v>
      </c>
      <c r="D35" s="48">
        <v>15</v>
      </c>
      <c r="E35" s="69">
        <f>D35*C35*A35</f>
        <v>120</v>
      </c>
      <c r="F35" s="83">
        <f>E35/C$6</f>
        <v>67.41573033707866</v>
      </c>
    </row>
    <row r="36" spans="1:6" s="85" customFormat="1" ht="12.75">
      <c r="A36" s="86"/>
      <c r="B36" s="84"/>
      <c r="C36" s="87"/>
      <c r="D36" s="48"/>
      <c r="E36" s="69"/>
      <c r="F36" s="70"/>
    </row>
    <row r="37" spans="1:6" s="85" customFormat="1" ht="12.75">
      <c r="A37" s="86"/>
      <c r="B37" s="84"/>
      <c r="C37" s="87"/>
      <c r="D37" s="48"/>
      <c r="E37" s="69"/>
      <c r="F37" s="70"/>
    </row>
    <row r="38" spans="1:6" ht="12.75">
      <c r="A38" s="88">
        <v>6</v>
      </c>
      <c r="B38" s="89" t="s">
        <v>38</v>
      </c>
      <c r="C38" s="90"/>
      <c r="D38" s="91"/>
      <c r="E38" s="92">
        <f>SUM(E39:E43)</f>
        <v>19086</v>
      </c>
      <c r="F38" s="93">
        <f>SUM(F39:F43)</f>
        <v>10722.47191011236</v>
      </c>
    </row>
    <row r="39" spans="1:6" ht="25.5">
      <c r="A39" s="23">
        <f>Income!B22</f>
        <v>117</v>
      </c>
      <c r="B39" s="24" t="s">
        <v>39</v>
      </c>
      <c r="C39" s="25"/>
      <c r="D39" s="26">
        <v>75</v>
      </c>
      <c r="E39" s="27">
        <f>D39*A39</f>
        <v>8775</v>
      </c>
      <c r="F39" s="28">
        <f>E39/C$6</f>
        <v>4929.775280898876</v>
      </c>
    </row>
    <row r="40" spans="1:6" ht="12.75">
      <c r="A40" s="45">
        <f>Income!B22</f>
        <v>117</v>
      </c>
      <c r="B40" s="74" t="s">
        <v>40</v>
      </c>
      <c r="C40" s="47"/>
      <c r="D40" s="48">
        <v>3</v>
      </c>
      <c r="E40" s="69">
        <f>D40*A40</f>
        <v>351</v>
      </c>
      <c r="F40" s="83">
        <f>E40/C$6</f>
        <v>197.19101123595505</v>
      </c>
    </row>
    <row r="41" spans="1:6" ht="12.75">
      <c r="A41" s="45"/>
      <c r="B41" s="84" t="s">
        <v>41</v>
      </c>
      <c r="C41" s="47">
        <v>2</v>
      </c>
      <c r="D41" s="48">
        <v>300</v>
      </c>
      <c r="E41" s="49">
        <f>D41*C41</f>
        <v>600</v>
      </c>
      <c r="F41" s="94">
        <f>E41/C$6</f>
        <v>337.07865168539325</v>
      </c>
    </row>
    <row r="42" spans="1:6" ht="12.75">
      <c r="A42" s="45">
        <f>Income!B22</f>
        <v>117</v>
      </c>
      <c r="B42" s="84" t="s">
        <v>42</v>
      </c>
      <c r="C42" s="47"/>
      <c r="D42" s="48">
        <v>80</v>
      </c>
      <c r="E42" s="69">
        <f>D42*A42</f>
        <v>9360</v>
      </c>
      <c r="F42" s="95">
        <f>E42/C$6</f>
        <v>5258.426966292135</v>
      </c>
    </row>
    <row r="43" spans="1:6" ht="12.75">
      <c r="A43" s="29"/>
      <c r="B43" s="30"/>
      <c r="C43" s="31"/>
      <c r="D43" s="32"/>
      <c r="E43" s="33"/>
      <c r="F43" s="34"/>
    </row>
    <row r="44" spans="1:6" ht="12.75">
      <c r="A44" s="54">
        <v>7</v>
      </c>
      <c r="B44" s="96" t="s">
        <v>43</v>
      </c>
      <c r="C44" s="5"/>
      <c r="D44" s="6"/>
      <c r="E44" s="55">
        <f>SUM(E45:E47)</f>
        <v>3802.5</v>
      </c>
      <c r="F44" s="56">
        <f>SUM(F45:F47)</f>
        <v>2136.2359550561796</v>
      </c>
    </row>
    <row r="45" spans="1:6" ht="12.75">
      <c r="A45" s="57">
        <f>Income!B22</f>
        <v>117</v>
      </c>
      <c r="B45" s="58" t="s">
        <v>44</v>
      </c>
      <c r="C45" s="59"/>
      <c r="D45" s="60">
        <v>30</v>
      </c>
      <c r="E45" s="61">
        <f>A45*D45</f>
        <v>3510</v>
      </c>
      <c r="F45" s="62">
        <f>E45/C$6</f>
        <v>1971.9101123595506</v>
      </c>
    </row>
    <row r="46" spans="1:6" ht="12.75">
      <c r="A46" s="23">
        <f>Income!B22</f>
        <v>117</v>
      </c>
      <c r="B46" s="42" t="s">
        <v>45</v>
      </c>
      <c r="C46" s="25"/>
      <c r="D46" s="26">
        <v>2.5</v>
      </c>
      <c r="E46" s="27">
        <f>D46*A46</f>
        <v>292.5</v>
      </c>
      <c r="F46" s="62">
        <f>E46/C$6</f>
        <v>164.32584269662922</v>
      </c>
    </row>
    <row r="47" spans="1:6" ht="12.75">
      <c r="A47" s="29"/>
      <c r="B47" s="51"/>
      <c r="C47" s="31"/>
      <c r="D47" s="32"/>
      <c r="E47" s="33"/>
      <c r="F47" s="34"/>
    </row>
    <row r="48" spans="1:6" ht="12.75">
      <c r="A48" s="10">
        <v>8</v>
      </c>
      <c r="B48" s="97" t="s">
        <v>46</v>
      </c>
      <c r="C48" s="98"/>
      <c r="D48" s="71"/>
      <c r="E48" s="21">
        <f>SUM(E49:E52)</f>
        <v>11070</v>
      </c>
      <c r="F48" s="22">
        <f>SUM(F49:F52)</f>
        <v>6219.101123595507</v>
      </c>
    </row>
    <row r="49" spans="1:6" ht="12.75">
      <c r="A49" s="57">
        <f>Income!B22</f>
        <v>117</v>
      </c>
      <c r="B49" s="99" t="s">
        <v>47</v>
      </c>
      <c r="C49" s="59">
        <v>4</v>
      </c>
      <c r="D49" s="60">
        <v>10</v>
      </c>
      <c r="E49" s="61">
        <f>D49*C49*A49</f>
        <v>4680</v>
      </c>
      <c r="F49" s="62">
        <f>E49/C$6</f>
        <v>2629.2134831460676</v>
      </c>
    </row>
    <row r="50" spans="1:6" ht="12.75">
      <c r="A50" s="23">
        <f>Income!B22</f>
        <v>117</v>
      </c>
      <c r="B50" s="73" t="s">
        <v>48</v>
      </c>
      <c r="C50" s="25">
        <v>2</v>
      </c>
      <c r="D50" s="26">
        <v>27</v>
      </c>
      <c r="E50" s="27">
        <f>D50*C50*A50</f>
        <v>6318</v>
      </c>
      <c r="F50" s="62">
        <f>E50/C$6</f>
        <v>3549.438202247191</v>
      </c>
    </row>
    <row r="51" spans="1:6" ht="12.75">
      <c r="A51" s="45">
        <v>6</v>
      </c>
      <c r="B51" s="74" t="s">
        <v>49</v>
      </c>
      <c r="C51" s="47">
        <v>4</v>
      </c>
      <c r="D51" s="48">
        <v>3</v>
      </c>
      <c r="E51" s="27">
        <f>D51*C51*A51</f>
        <v>72</v>
      </c>
      <c r="F51" s="62">
        <f>E51/C$6</f>
        <v>40.449438202247194</v>
      </c>
    </row>
    <row r="52" spans="1:6" ht="12.75">
      <c r="A52" s="29"/>
      <c r="B52" s="51"/>
      <c r="C52" s="31"/>
      <c r="D52" s="32"/>
      <c r="E52" s="33"/>
      <c r="F52" s="34"/>
    </row>
    <row r="53" spans="1:6" ht="12.75">
      <c r="A53" s="10">
        <v>9</v>
      </c>
      <c r="B53" s="97" t="s">
        <v>50</v>
      </c>
      <c r="C53" s="98"/>
      <c r="D53" s="71"/>
      <c r="E53" s="21">
        <f>SUM(E54:E57)</f>
        <v>18320</v>
      </c>
      <c r="F53" s="22">
        <f>SUM(F54:F57)</f>
        <v>10292.134831460673</v>
      </c>
    </row>
    <row r="54" spans="1:6" s="85" customFormat="1" ht="12.75">
      <c r="A54" s="45">
        <v>4</v>
      </c>
      <c r="B54" s="84" t="s">
        <v>51</v>
      </c>
      <c r="C54" s="87"/>
      <c r="D54" s="48">
        <v>3000</v>
      </c>
      <c r="E54" s="69">
        <f>D54*A54</f>
        <v>12000</v>
      </c>
      <c r="F54" s="70">
        <f>E54/C$6</f>
        <v>6741.573033707865</v>
      </c>
    </row>
    <row r="55" spans="1:6" s="85" customFormat="1" ht="12.75">
      <c r="A55" s="45">
        <v>4</v>
      </c>
      <c r="B55" s="84" t="s">
        <v>52</v>
      </c>
      <c r="C55" s="47">
        <v>4</v>
      </c>
      <c r="D55" s="48">
        <v>320</v>
      </c>
      <c r="E55" s="69">
        <f>D55*C55*A55</f>
        <v>5120</v>
      </c>
      <c r="F55" s="70">
        <f>E55/C$6</f>
        <v>2876.404494382022</v>
      </c>
    </row>
    <row r="56" spans="1:6" s="85" customFormat="1" ht="12.75">
      <c r="A56" s="45">
        <v>4</v>
      </c>
      <c r="B56" s="84" t="s">
        <v>53</v>
      </c>
      <c r="C56" s="87"/>
      <c r="D56" s="48">
        <v>300</v>
      </c>
      <c r="E56" s="69">
        <f>D56*A56</f>
        <v>1200</v>
      </c>
      <c r="F56" s="70">
        <f>E56/C$6</f>
        <v>674.1573033707865</v>
      </c>
    </row>
    <row r="57" spans="1:6" s="85" customFormat="1" ht="12.75">
      <c r="A57" s="86"/>
      <c r="B57" s="84"/>
      <c r="C57" s="87"/>
      <c r="D57" s="48"/>
      <c r="E57" s="69"/>
      <c r="F57" s="70"/>
    </row>
    <row r="58" spans="1:6" ht="12.75">
      <c r="A58" s="88">
        <v>10</v>
      </c>
      <c r="B58" s="89" t="s">
        <v>54</v>
      </c>
      <c r="C58" s="90"/>
      <c r="D58" s="91"/>
      <c r="E58" s="92">
        <f>SUM(E59:E63)</f>
        <v>24600</v>
      </c>
      <c r="F58" s="93">
        <f>SUM(F59:F63)</f>
        <v>13820.224719101125</v>
      </c>
    </row>
    <row r="59" spans="1:6" ht="12.75">
      <c r="A59" s="57"/>
      <c r="B59" s="100" t="s">
        <v>55</v>
      </c>
      <c r="C59" s="59"/>
      <c r="D59" s="60"/>
      <c r="E59" s="61">
        <v>22000</v>
      </c>
      <c r="F59" s="62">
        <f>E59/C$6</f>
        <v>12359.550561797752</v>
      </c>
    </row>
    <row r="60" spans="1:6" ht="12.75">
      <c r="A60" s="45">
        <f>(Income!B22)*1.2</f>
        <v>140.4</v>
      </c>
      <c r="B60" s="46" t="s">
        <v>56</v>
      </c>
      <c r="C60" s="47"/>
      <c r="D60" s="48">
        <v>100</v>
      </c>
      <c r="E60" s="69">
        <f>D60</f>
        <v>100</v>
      </c>
      <c r="F60" s="70">
        <f>E60/C$6</f>
        <v>56.17977528089887</v>
      </c>
    </row>
    <row r="61" spans="1:6" ht="12.75">
      <c r="A61" s="101"/>
      <c r="B61" s="46" t="s">
        <v>57</v>
      </c>
      <c r="C61" s="47"/>
      <c r="D61" s="48"/>
      <c r="E61" s="69">
        <v>2500</v>
      </c>
      <c r="F61" s="70">
        <f>E61/C$6</f>
        <v>1404.4943820224719</v>
      </c>
    </row>
    <row r="62" spans="1:6" ht="12.75">
      <c r="A62" s="101"/>
      <c r="B62" s="46"/>
      <c r="C62" s="47"/>
      <c r="D62" s="48"/>
      <c r="E62" s="69"/>
      <c r="F62" s="70"/>
    </row>
    <row r="63" spans="1:6" ht="12.75">
      <c r="A63" s="101"/>
      <c r="B63" s="46"/>
      <c r="C63" s="47"/>
      <c r="D63" s="48"/>
      <c r="E63" s="69"/>
      <c r="F63" s="70"/>
    </row>
    <row r="64" spans="1:6" ht="12.75">
      <c r="A64" s="10">
        <v>11</v>
      </c>
      <c r="B64" s="97" t="s">
        <v>58</v>
      </c>
      <c r="C64" s="35"/>
      <c r="D64" s="20"/>
      <c r="E64" s="21">
        <f>SUM(E65:E67)</f>
        <v>9336.5</v>
      </c>
      <c r="F64" s="22">
        <f>SUM(F65:F67)</f>
        <v>5245.224719101124</v>
      </c>
    </row>
    <row r="65" spans="1:6" s="82" customFormat="1" ht="12.75">
      <c r="A65" s="102">
        <v>180</v>
      </c>
      <c r="B65" s="103" t="s">
        <v>59</v>
      </c>
      <c r="C65" s="104"/>
      <c r="D65" s="105">
        <f>A65*6*C$6</f>
        <v>1922.4</v>
      </c>
      <c r="E65" s="105">
        <f>A65*6*C$6</f>
        <v>1922.4</v>
      </c>
      <c r="F65" s="106">
        <f>E65/C$6</f>
        <v>1080</v>
      </c>
    </row>
    <row r="66" spans="1:6" s="82" customFormat="1" ht="12.75">
      <c r="A66" s="107">
        <f>Income!B22</f>
        <v>117</v>
      </c>
      <c r="B66" s="108" t="s">
        <v>60</v>
      </c>
      <c r="C66" s="109"/>
      <c r="D66" s="110"/>
      <c r="E66" s="110">
        <f>F66*C6</f>
        <v>5776.1</v>
      </c>
      <c r="F66" s="94">
        <f>(Income!D19)*0.05</f>
        <v>3245</v>
      </c>
    </row>
    <row r="67" spans="1:6" s="82" customFormat="1" ht="12.75">
      <c r="A67" s="107">
        <f>Income!B22</f>
        <v>117</v>
      </c>
      <c r="B67" s="108" t="s">
        <v>61</v>
      </c>
      <c r="C67" s="109"/>
      <c r="D67" s="110">
        <v>14</v>
      </c>
      <c r="E67" s="110">
        <f>A67*D67</f>
        <v>1638</v>
      </c>
      <c r="F67" s="94">
        <f>E67/C$6</f>
        <v>920.2247191011236</v>
      </c>
    </row>
    <row r="68" spans="1:6" s="82" customFormat="1" ht="12.75">
      <c r="A68" s="107"/>
      <c r="B68" s="108"/>
      <c r="C68" s="109"/>
      <c r="D68" s="110"/>
      <c r="E68" s="110"/>
      <c r="F68" s="94"/>
    </row>
    <row r="69" spans="1:6" ht="12.75">
      <c r="A69" s="111"/>
      <c r="B69" s="30"/>
      <c r="C69" s="31"/>
      <c r="D69" s="32"/>
      <c r="E69" s="33"/>
      <c r="F69" s="34"/>
    </row>
    <row r="70" spans="1:6" ht="12.75">
      <c r="A70" s="112"/>
      <c r="B70" s="97" t="s">
        <v>62</v>
      </c>
      <c r="C70" s="98"/>
      <c r="D70" s="71"/>
      <c r="E70" s="21">
        <f>SUM(E64,E58,E53,E48,E44,E38,E32,E26,E21,E15,E10)</f>
        <v>101025.3727294</v>
      </c>
      <c r="F70" s="113">
        <f>SUM(F64,F58,F53,F48,F44,F38,F32,F26,F21,F15,F10)</f>
        <v>56755.82737606742</v>
      </c>
    </row>
    <row r="71" spans="1:4" ht="12.75">
      <c r="A71" s="114"/>
      <c r="D71" s="2"/>
    </row>
  </sheetData>
  <sheetProtection/>
  <mergeCells count="2">
    <mergeCell ref="E12:E13"/>
    <mergeCell ref="F12:F1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5">
      <selection activeCell="B23" sqref="B23"/>
    </sheetView>
  </sheetViews>
  <sheetFormatPr defaultColWidth="8.8515625" defaultRowHeight="12.75"/>
  <cols>
    <col min="1" max="1" width="40.00390625" style="0" customWidth="1"/>
    <col min="2" max="2" width="17.00390625" style="0" customWidth="1"/>
    <col min="3" max="3" width="18.421875" style="0" customWidth="1"/>
    <col min="4" max="4" width="14.8515625" style="0" bestFit="1" customWidth="1"/>
    <col min="5" max="5" width="15.421875" style="0" customWidth="1"/>
  </cols>
  <sheetData>
    <row r="1" spans="1:7" s="117" customFormat="1" ht="12.75">
      <c r="A1" s="116" t="s">
        <v>63</v>
      </c>
      <c r="B1" s="116"/>
      <c r="D1" s="118"/>
      <c r="E1" s="119"/>
      <c r="F1" s="119"/>
      <c r="G1" s="119"/>
    </row>
    <row r="2" spans="1:7" s="117" customFormat="1" ht="12.75">
      <c r="A2" s="4" t="s">
        <v>8</v>
      </c>
      <c r="B2" s="4"/>
      <c r="D2" s="120"/>
      <c r="E2" s="121"/>
      <c r="F2" s="121"/>
      <c r="G2" s="121"/>
    </row>
    <row r="3" spans="1:7" s="117" customFormat="1" ht="12.75">
      <c r="A3" s="4" t="s">
        <v>9</v>
      </c>
      <c r="B3" s="4"/>
      <c r="D3" s="121"/>
      <c r="E3" s="121"/>
      <c r="F3" s="121"/>
      <c r="G3" s="121"/>
    </row>
    <row r="4" spans="1:7" s="117" customFormat="1" ht="12.75">
      <c r="A4" s="122"/>
      <c r="B4" s="122"/>
      <c r="C4" s="123"/>
      <c r="D4" s="121"/>
      <c r="E4" s="121"/>
      <c r="F4" s="121"/>
      <c r="G4" s="121"/>
    </row>
    <row r="5" spans="1:7" s="117" customFormat="1" ht="12.75">
      <c r="A5" s="122"/>
      <c r="B5" s="122"/>
      <c r="C5" s="123"/>
      <c r="D5" s="121"/>
      <c r="E5" s="121"/>
      <c r="F5" s="121"/>
      <c r="G5" s="121"/>
    </row>
    <row r="6" spans="1:5" ht="25.5">
      <c r="A6" s="124" t="s">
        <v>64</v>
      </c>
      <c r="B6" s="125" t="s">
        <v>65</v>
      </c>
      <c r="C6" s="126" t="s">
        <v>66</v>
      </c>
      <c r="D6" s="127" t="s">
        <v>67</v>
      </c>
      <c r="E6" s="128"/>
    </row>
    <row r="7" spans="1:5" ht="12.75">
      <c r="A7" s="129"/>
      <c r="B7" s="130"/>
      <c r="C7" s="131"/>
      <c r="D7" s="118"/>
      <c r="E7" s="132"/>
    </row>
    <row r="8" spans="1:5" ht="12.75">
      <c r="A8" s="133"/>
      <c r="B8" s="134"/>
      <c r="C8" s="135"/>
      <c r="D8" s="136"/>
      <c r="E8" s="137"/>
    </row>
    <row r="9" spans="1:5" ht="12.75">
      <c r="A9" s="133" t="s">
        <v>68</v>
      </c>
      <c r="B9" s="138">
        <v>600</v>
      </c>
      <c r="C9" s="135">
        <v>60</v>
      </c>
      <c r="D9" s="136">
        <f>B9*C9</f>
        <v>36000</v>
      </c>
      <c r="E9" s="137"/>
    </row>
    <row r="10" spans="1:5" ht="12.75">
      <c r="A10" s="133" t="s">
        <v>69</v>
      </c>
      <c r="B10" s="138">
        <f>B9*1.25</f>
        <v>750</v>
      </c>
      <c r="C10" s="135">
        <v>15</v>
      </c>
      <c r="D10" s="136">
        <f>B10*C10</f>
        <v>11250</v>
      </c>
      <c r="E10" s="137"/>
    </row>
    <row r="11" spans="1:5" ht="12.75">
      <c r="A11" s="139" t="s">
        <v>5</v>
      </c>
      <c r="B11" s="140">
        <v>250</v>
      </c>
      <c r="C11" s="135">
        <v>25</v>
      </c>
      <c r="D11" s="136">
        <f>B11*C11</f>
        <v>6250</v>
      </c>
      <c r="E11" s="137"/>
    </row>
    <row r="12" spans="1:5" ht="12.75">
      <c r="A12" s="133" t="s">
        <v>0</v>
      </c>
      <c r="B12" s="140">
        <f>B9*1.1</f>
        <v>660</v>
      </c>
      <c r="C12" s="135">
        <v>10</v>
      </c>
      <c r="D12" s="136">
        <f>C12*B12</f>
        <v>6600</v>
      </c>
      <c r="E12" s="137"/>
    </row>
    <row r="13" spans="1:5" ht="12.75">
      <c r="A13" s="133" t="s">
        <v>1</v>
      </c>
      <c r="B13" s="140">
        <f>B10*1.1</f>
        <v>825.0000000000001</v>
      </c>
      <c r="C13" s="135">
        <v>2</v>
      </c>
      <c r="D13" s="136">
        <f>C13*B13</f>
        <v>1650.0000000000002</v>
      </c>
      <c r="E13" s="137"/>
    </row>
    <row r="14" spans="1:5" ht="12.75">
      <c r="A14" s="139" t="s">
        <v>6</v>
      </c>
      <c r="B14" s="140">
        <v>300</v>
      </c>
      <c r="C14" s="135">
        <v>5</v>
      </c>
      <c r="D14" s="136">
        <f>C14*B14</f>
        <v>1500</v>
      </c>
      <c r="E14" s="137"/>
    </row>
    <row r="15" spans="1:5" ht="12.75">
      <c r="A15" s="133" t="s">
        <v>2</v>
      </c>
      <c r="B15" s="141">
        <v>60</v>
      </c>
      <c r="C15" s="135">
        <v>15</v>
      </c>
      <c r="D15" s="136">
        <f>C15*B15</f>
        <v>900</v>
      </c>
      <c r="E15" s="137"/>
    </row>
    <row r="16" spans="1:5" ht="12.75">
      <c r="A16" s="133" t="s">
        <v>3</v>
      </c>
      <c r="B16" s="138">
        <v>50</v>
      </c>
      <c r="C16" s="135">
        <v>15</v>
      </c>
      <c r="D16" s="136">
        <f>C16*B16</f>
        <v>750</v>
      </c>
      <c r="E16" s="137"/>
    </row>
    <row r="17" spans="1:5" ht="12.75">
      <c r="A17" s="142"/>
      <c r="B17" s="143"/>
      <c r="C17" s="144"/>
      <c r="D17" s="136"/>
      <c r="E17" s="145"/>
    </row>
    <row r="18" spans="1:5" ht="12.75">
      <c r="A18" s="133"/>
      <c r="B18" s="134"/>
      <c r="C18" s="146"/>
      <c r="D18" s="136"/>
      <c r="E18" s="137"/>
    </row>
    <row r="19" spans="1:5" ht="12.75">
      <c r="A19" s="147" t="s">
        <v>67</v>
      </c>
      <c r="B19" s="148"/>
      <c r="C19" s="149"/>
      <c r="D19" s="150">
        <f>SUM(D9:D18)</f>
        <v>64900</v>
      </c>
      <c r="E19" s="151"/>
    </row>
    <row r="21" spans="1:3" ht="12.75">
      <c r="A21" s="160"/>
      <c r="B21" s="160"/>
      <c r="C21" s="160"/>
    </row>
    <row r="22" spans="1:3" ht="12.75">
      <c r="A22" t="s">
        <v>70</v>
      </c>
      <c r="B22">
        <f>SUM(C9:C14)</f>
        <v>117</v>
      </c>
      <c r="C22" s="115"/>
    </row>
    <row r="23" spans="1:5" ht="12.75">
      <c r="A23" s="152" t="s">
        <v>4</v>
      </c>
      <c r="B23" s="153">
        <f>D19-Expenses!F70</f>
        <v>8144.17262393258</v>
      </c>
      <c r="C23" s="115"/>
      <c r="E23" s="154"/>
    </row>
    <row r="24" ht="12.75">
      <c r="C24" s="115"/>
    </row>
    <row r="25" ht="12.75">
      <c r="C25" s="115"/>
    </row>
    <row r="26" spans="1:3" ht="12.75">
      <c r="A26" s="152"/>
      <c r="B26" s="152"/>
      <c r="C26" s="155"/>
    </row>
    <row r="29" spans="1:8" s="1" customFormat="1" ht="12.75">
      <c r="A29" s="5"/>
      <c r="B29" s="5"/>
      <c r="C29" s="156"/>
      <c r="F29" s="2"/>
      <c r="H29" s="2"/>
    </row>
    <row r="30" spans="3:8" s="1" customFormat="1" ht="12.75">
      <c r="C30" s="157"/>
      <c r="F30" s="2"/>
      <c r="H30" s="2"/>
    </row>
    <row r="31" spans="3:8" s="1" customFormat="1" ht="12.75">
      <c r="C31" s="157"/>
      <c r="F31" s="2"/>
      <c r="H31" s="2"/>
    </row>
    <row r="32" spans="3:8" s="1" customFormat="1" ht="12.75">
      <c r="C32" s="157"/>
      <c r="D32" s="157"/>
      <c r="F32" s="2"/>
      <c r="H32" s="2"/>
    </row>
    <row r="33" spans="3:8" s="1" customFormat="1" ht="12.75">
      <c r="C33" s="157"/>
      <c r="F33" s="2"/>
      <c r="H33" s="2"/>
    </row>
    <row r="34" spans="3:8" s="1" customFormat="1" ht="12.75">
      <c r="C34" s="157"/>
      <c r="F34" s="2"/>
      <c r="H34" s="2"/>
    </row>
    <row r="35" spans="1:8" s="1" customFormat="1" ht="12.75">
      <c r="A35" s="5"/>
      <c r="B35" s="5"/>
      <c r="C35" s="6"/>
      <c r="F35" s="2"/>
      <c r="H35" s="2"/>
    </row>
    <row r="36" spans="3:8" s="1" customFormat="1" ht="12.75">
      <c r="C36" s="2"/>
      <c r="F36" s="2"/>
      <c r="H36" s="2"/>
    </row>
    <row r="37" spans="3:8" s="1" customFormat="1" ht="12.75">
      <c r="C37" s="2"/>
      <c r="F37" s="2"/>
      <c r="H37" s="2"/>
    </row>
    <row r="38" spans="3:8" s="1" customFormat="1" ht="12.75">
      <c r="C38" s="2"/>
      <c r="F38" s="2"/>
      <c r="H38" s="2"/>
    </row>
    <row r="39" spans="4:8" s="1" customFormat="1" ht="12.75">
      <c r="D39" s="2"/>
      <c r="F39" s="2"/>
      <c r="H39" s="2"/>
    </row>
    <row r="40" s="1" customFormat="1" ht="12.75">
      <c r="H40" s="2"/>
    </row>
  </sheetData>
  <sheetProtection/>
  <mergeCells count="1">
    <mergeCell ref="A21:C21"/>
  </mergeCells>
  <conditionalFormatting sqref="B23">
    <cfRule type="cellIs" priority="1" dxfId="0" operator="greaterThan" stopIfTrue="1">
      <formula>" US$8.144,17 "</formula>
    </cfRule>
  </conditionalFormatting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Casimiro Cavalcante</cp:lastModifiedBy>
  <dcterms:created xsi:type="dcterms:W3CDTF">2009-12-22T19:53:40Z</dcterms:created>
  <dcterms:modified xsi:type="dcterms:W3CDTF">2010-01-19T00:26:00Z</dcterms:modified>
  <cp:category/>
  <cp:version/>
  <cp:contentType/>
  <cp:contentStatus/>
</cp:coreProperties>
</file>